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siwek\Desktop\Mag SA Renewal 2022-23\Internal 2023\"/>
    </mc:Choice>
  </mc:AlternateContent>
  <xr:revisionPtr revIDLastSave="0" documentId="13_ncr:1_{2018DA90-0B8D-4F7B-B102-E5585AC81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 2 - Artemis HA" sheetId="5" r:id="rId1"/>
  </sheets>
  <definedNames>
    <definedName name="lookC6T6V">#REF!</definedName>
    <definedName name="on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5" l="1"/>
  <c r="J45" i="5"/>
  <c r="J44" i="5"/>
  <c r="J43" i="5"/>
  <c r="J42" i="5"/>
  <c r="J40" i="5"/>
  <c r="J39" i="5"/>
  <c r="J38" i="5"/>
  <c r="I46" i="5"/>
  <c r="I45" i="5"/>
  <c r="I44" i="5"/>
  <c r="I43" i="5"/>
  <c r="I42" i="5"/>
  <c r="I40" i="5"/>
  <c r="I39" i="5"/>
  <c r="I38" i="5"/>
  <c r="J21" i="5"/>
  <c r="J22" i="5"/>
  <c r="J23" i="5"/>
  <c r="J24" i="5"/>
  <c r="J26" i="5"/>
  <c r="J27" i="5"/>
  <c r="J28" i="5"/>
  <c r="J29" i="5"/>
  <c r="J30" i="5"/>
  <c r="J32" i="5"/>
  <c r="J33" i="5"/>
  <c r="J34" i="5"/>
  <c r="J35" i="5"/>
  <c r="J36" i="5"/>
  <c r="J20" i="5"/>
  <c r="I3" i="5"/>
  <c r="I4" i="5"/>
  <c r="I5" i="5"/>
  <c r="I6" i="5"/>
  <c r="I8" i="5"/>
  <c r="I9" i="5"/>
  <c r="I10" i="5"/>
  <c r="I11" i="5"/>
  <c r="I12" i="5"/>
  <c r="I14" i="5"/>
  <c r="I15" i="5"/>
  <c r="I16" i="5"/>
  <c r="I17" i="5"/>
  <c r="I18" i="5"/>
  <c r="I20" i="5"/>
  <c r="I21" i="5"/>
  <c r="I22" i="5"/>
  <c r="I23" i="5"/>
  <c r="I24" i="5"/>
  <c r="I26" i="5"/>
  <c r="I27" i="5"/>
  <c r="I28" i="5"/>
  <c r="I29" i="5"/>
  <c r="I30" i="5"/>
  <c r="I32" i="5"/>
  <c r="I33" i="5"/>
  <c r="I34" i="5"/>
  <c r="I35" i="5"/>
  <c r="I36" i="5"/>
  <c r="I2" i="5"/>
  <c r="G46" i="5"/>
  <c r="G45" i="5"/>
  <c r="G44" i="5"/>
  <c r="G43" i="5"/>
  <c r="G42" i="5"/>
  <c r="G40" i="5"/>
  <c r="G39" i="5"/>
  <c r="G38" i="5"/>
  <c r="G36" i="5"/>
  <c r="G35" i="5"/>
  <c r="G34" i="5"/>
  <c r="G33" i="5"/>
  <c r="G32" i="5"/>
  <c r="G30" i="5"/>
  <c r="G29" i="5"/>
  <c r="G28" i="5"/>
  <c r="G27" i="5"/>
  <c r="G26" i="5"/>
  <c r="G24" i="5"/>
  <c r="G23" i="5"/>
  <c r="G22" i="5"/>
  <c r="G21" i="5"/>
  <c r="G20" i="5"/>
  <c r="G18" i="5"/>
  <c r="G17" i="5"/>
  <c r="G16" i="5"/>
  <c r="G15" i="5"/>
  <c r="G14" i="5"/>
  <c r="G12" i="5"/>
  <c r="G11" i="5"/>
  <c r="G10" i="5"/>
  <c r="G9" i="5"/>
  <c r="G8" i="5"/>
  <c r="G6" i="5"/>
  <c r="H6" i="5" s="1"/>
  <c r="G5" i="5"/>
  <c r="G4" i="5"/>
  <c r="H4" i="5" s="1"/>
  <c r="G3" i="5"/>
  <c r="H3" i="5" s="1"/>
  <c r="G2" i="5"/>
  <c r="H2" i="5" s="1"/>
  <c r="H5" i="5"/>
  <c r="H8" i="5" l="1"/>
  <c r="H9" i="5"/>
  <c r="H10" i="5"/>
  <c r="H11" i="5"/>
  <c r="H12" i="5"/>
  <c r="H14" i="5"/>
  <c r="H15" i="5"/>
  <c r="H16" i="5"/>
  <c r="H17" i="5"/>
  <c r="H18" i="5"/>
  <c r="H20" i="5"/>
  <c r="H21" i="5"/>
  <c r="H22" i="5"/>
  <c r="H23" i="5"/>
  <c r="H24" i="5"/>
  <c r="H26" i="5"/>
  <c r="H27" i="5"/>
  <c r="H28" i="5"/>
  <c r="H29" i="5"/>
  <c r="H30" i="5"/>
  <c r="H32" i="5"/>
  <c r="H33" i="5"/>
  <c r="H34" i="5"/>
  <c r="H35" i="5"/>
  <c r="H36" i="5"/>
  <c r="H38" i="5"/>
  <c r="H39" i="5"/>
  <c r="H40" i="5"/>
  <c r="H42" i="5"/>
  <c r="H43" i="5"/>
  <c r="H44" i="5"/>
  <c r="H45" i="5"/>
  <c r="H46" i="5"/>
  <c r="K2" i="5" l="1"/>
  <c r="K3" i="5"/>
  <c r="K4" i="5"/>
  <c r="K5" i="5"/>
  <c r="K6" i="5"/>
  <c r="K8" i="5"/>
  <c r="K9" i="5"/>
  <c r="K10" i="5"/>
  <c r="K11" i="5"/>
  <c r="K12" i="5"/>
  <c r="K14" i="5"/>
  <c r="K15" i="5"/>
  <c r="K16" i="5"/>
  <c r="K17" i="5"/>
  <c r="K18" i="5"/>
  <c r="K20" i="5"/>
  <c r="K21" i="5"/>
  <c r="K22" i="5"/>
  <c r="K23" i="5"/>
  <c r="K24" i="5"/>
  <c r="K26" i="5"/>
  <c r="K27" i="5"/>
  <c r="K28" i="5"/>
  <c r="K29" i="5"/>
  <c r="K30" i="5"/>
  <c r="K32" i="5"/>
  <c r="K33" i="5"/>
  <c r="K34" i="5"/>
  <c r="K35" i="5"/>
  <c r="K36" i="5"/>
  <c r="K38" i="5"/>
  <c r="K39" i="5"/>
  <c r="K40" i="5"/>
  <c r="K42" i="5"/>
  <c r="K43" i="5"/>
  <c r="K44" i="5"/>
  <c r="K45" i="5"/>
  <c r="K46" i="5"/>
</calcChain>
</file>

<file path=xl/sharedStrings.xml><?xml version="1.0" encoding="utf-8"?>
<sst xmlns="http://schemas.openxmlformats.org/spreadsheetml/2006/main" count="239" uniqueCount="124">
  <si>
    <t>Description</t>
  </si>
  <si>
    <t>Krug Item Code</t>
  </si>
  <si>
    <t xml:space="preserve">Product Options Included </t>
  </si>
  <si>
    <t>GOCUID / CIUGdC</t>
  </si>
  <si>
    <t xml:space="preserve">Product Dimensions </t>
  </si>
  <si>
    <t>48x24</t>
  </si>
  <si>
    <t>54x24</t>
  </si>
  <si>
    <t>60x24</t>
  </si>
  <si>
    <t>66x24</t>
  </si>
  <si>
    <t>72x24</t>
  </si>
  <si>
    <t>48x30</t>
  </si>
  <si>
    <t>54x30</t>
  </si>
  <si>
    <t>60x30</t>
  </si>
  <si>
    <t>66x30</t>
  </si>
  <si>
    <t>72x30</t>
  </si>
  <si>
    <t>60x36</t>
  </si>
  <si>
    <t>66x36</t>
  </si>
  <si>
    <t>72x36</t>
  </si>
  <si>
    <t>48x36</t>
  </si>
  <si>
    <t>54x36</t>
  </si>
  <si>
    <t>2WSSREXXL24L48BELXX</t>
  </si>
  <si>
    <t>2WSSREXXL24L54BELXX</t>
  </si>
  <si>
    <t>2WSSREXXL24L60BELXX</t>
  </si>
  <si>
    <t>2WSSREXXL24L66BELXX</t>
  </si>
  <si>
    <t>2WSSREXXL24L72BELXX</t>
  </si>
  <si>
    <t>2WSSREXXL30L48BELXX</t>
  </si>
  <si>
    <t>2WSSREXXL30L54BELXX</t>
  </si>
  <si>
    <t>2WSSREXXL30L60BELXX</t>
  </si>
  <si>
    <t>2WSSREXXL30L66BELXX</t>
  </si>
  <si>
    <t>2WSSREXXL30L72BELXX</t>
  </si>
  <si>
    <t>2WSSREXXL36L48BELXX</t>
  </si>
  <si>
    <t>2WSSREXXL36L54BELXX</t>
  </si>
  <si>
    <t>2WSSREXXL36L60BELXX</t>
  </si>
  <si>
    <t>2WSSREXXL36L66BELXX</t>
  </si>
  <si>
    <t>2WSSREXXL36L72BELXX</t>
  </si>
  <si>
    <t>2WSSREXXW24L48BELXX</t>
  </si>
  <si>
    <t>2WSSREXXW24L54BELXX</t>
  </si>
  <si>
    <t>2WSSREXXW24L60BELXX</t>
  </si>
  <si>
    <t>2WSSREXXW24L66BELXX</t>
  </si>
  <si>
    <t>2WSSREXXW24L72BELXX</t>
  </si>
  <si>
    <t>2WSSREXXW30L48BELXX</t>
  </si>
  <si>
    <t>2WSSREXXW30L54BELXX</t>
  </si>
  <si>
    <t>2WSSREXXW30L60BELXX</t>
  </si>
  <si>
    <t>2WSSREXXW30L66BELXX</t>
  </si>
  <si>
    <t>2WSSREXXW30L72BELXX</t>
  </si>
  <si>
    <t>2WSSREXXW36L48BELXX</t>
  </si>
  <si>
    <t>2WSSREXXW36L54BELXX</t>
  </si>
  <si>
    <t>2WSSREXXW36L60BELXX</t>
  </si>
  <si>
    <t>2WSSREXXW36L66BELXX</t>
  </si>
  <si>
    <t>2WSSREXXW36L72BELXX</t>
  </si>
  <si>
    <t>2WSSDEXXL24L48BELXX</t>
  </si>
  <si>
    <t>2WSSDEXXL24L54BELXX</t>
  </si>
  <si>
    <t>2WSSDEXXL24L60BELXX</t>
  </si>
  <si>
    <t>2WSSDEXXL30L36BELXX</t>
  </si>
  <si>
    <t>2WSSDEXXL30L42BELXX</t>
  </si>
  <si>
    <t>2WSSDEXXL30L48BELXX</t>
  </si>
  <si>
    <t>2WSSDEXXL30L54BELXX</t>
  </si>
  <si>
    <t>54x54x24</t>
  </si>
  <si>
    <t>60x60x24</t>
  </si>
  <si>
    <t>42x42x30</t>
  </si>
  <si>
    <t>48x48x30</t>
  </si>
  <si>
    <t>54x54x30</t>
  </si>
  <si>
    <t>Laminate Height Adjustable Work Surface</t>
  </si>
  <si>
    <t xml:space="preserve">Veneer Height Adjustable Work Surface </t>
  </si>
  <si>
    <t>Laminate 120 Degree Height Adjustable Work Surface</t>
  </si>
  <si>
    <t>36x36x30</t>
  </si>
  <si>
    <t>60x60x30</t>
  </si>
  <si>
    <t>2WSSDEXXL30L60BELXX</t>
  </si>
  <si>
    <t>48x48x24</t>
  </si>
  <si>
    <t>List Price with Greenguard</t>
  </si>
  <si>
    <t>Laminate Height Adjustable Desk, T- Base Or C-Base, Dual Stage, One Standard Grommet Location</t>
  </si>
  <si>
    <t>Laminate Height Adjustable Desk, T- Base Or C-Base,Dual Stage, One Standard Grommet Location</t>
  </si>
  <si>
    <t>Flat Cut Veneers/ Cherry, Maple, Walnut Height Adjustable Desk, T- Base Or C-Base, Dual Stage, One Standard Grommet Location</t>
  </si>
  <si>
    <t>Flat Cut Veneers/ Cherry, Maple, Walnut Height Adjustable Desk, T- Base Or C-Base,Dual Stage, One Standard Grommet Location</t>
  </si>
  <si>
    <t>Laminate 120 Degrees Height Adjustable Desk, T- Base Or C-Base, Dual Stage, One Standard Grommet Location</t>
  </si>
  <si>
    <t>Laminate 120 Degrees Height Adjustable Desk, T- Base Or C-Base,Dual Stage, One Standard Grommet Location</t>
  </si>
  <si>
    <t>Laminate 120 Degrees Height Adjustable Desk, T- Base Or C-Base, Dual Stagee, One Standard Grommet Location</t>
  </si>
  <si>
    <t>Laminate 120 Degrees Height Adjustable Desk, T- Base Or C-Base,Dual Stagee, One Standard Grommet Location</t>
  </si>
  <si>
    <t>Laminate 120 Degrees Height Adjustable Desk, T- Base Or C-Base, Dual  Stage, One Standard Grommet Location</t>
  </si>
  <si>
    <t>ARTEMIS                                                    Individual Height Adjustable Worksurfaces</t>
  </si>
  <si>
    <t>Krug Inc.- SA72HA4824ETD</t>
  </si>
  <si>
    <t>Krug Inc.- SA72HA5424ETD</t>
  </si>
  <si>
    <t>Krug Inc.- SA72HA6024ETD</t>
  </si>
  <si>
    <t>Krug Inc.- SA72HA6624ETD</t>
  </si>
  <si>
    <t>Krug Inc.- SA72HA7224ETD</t>
  </si>
  <si>
    <t>Krug Inc.- SA72HA4830ETD</t>
  </si>
  <si>
    <t>Krug Inc.- SA72HA5430ETD</t>
  </si>
  <si>
    <t>Krug Inc.- SA72HA6030ETD</t>
  </si>
  <si>
    <t>Krug Inc.- SA72HA6630ETD</t>
  </si>
  <si>
    <t>Krug Inc.- SA72HA7230ETD</t>
  </si>
  <si>
    <t>Krug Inc.- SA72HA4836ETD</t>
  </si>
  <si>
    <t>Krug Inc.- SA72HA5436ETD</t>
  </si>
  <si>
    <t>Krug Inc.- SA72HA6036ETD</t>
  </si>
  <si>
    <t>Krug Inc.- SA72HA6636ETD</t>
  </si>
  <si>
    <t>Krug Inc.- SA72HA7236ETD</t>
  </si>
  <si>
    <t>Krug Inc.- SA76HA4824ETD</t>
  </si>
  <si>
    <t>Krug Inc.- SA76HA5424ETD</t>
  </si>
  <si>
    <t>Krug Inc.- SA76HA6024ETD</t>
  </si>
  <si>
    <t>Krug Inc.- SA76HA6624ETD</t>
  </si>
  <si>
    <t>Krug Inc.- SA76HA7224ETD</t>
  </si>
  <si>
    <t>Krug Inc.- SA76HA4830ETD</t>
  </si>
  <si>
    <t>Krug Inc.- SA76HA5430ETD</t>
  </si>
  <si>
    <t>Krug Inc.- SA76HA6030ETD</t>
  </si>
  <si>
    <t>Krug Inc.- SA76HA6630ETD</t>
  </si>
  <si>
    <t>Krug Inc.- SA76HA7230ETD</t>
  </si>
  <si>
    <t>Krug Inc.- SA76HA4836ETD</t>
  </si>
  <si>
    <t>Krug Inc.- SA76HA5436ETD</t>
  </si>
  <si>
    <t>Krug Inc.- SA76HA6036ETD</t>
  </si>
  <si>
    <t>Krug Inc.- SA76HA6636ETD</t>
  </si>
  <si>
    <t>Krug Inc.- SA76HA7236ETD</t>
  </si>
  <si>
    <t>Krug Inc. 72HACCD482448L24ETD/R24ETD</t>
  </si>
  <si>
    <t>Krug Inc. 72HACCD542454L24ETD/R24ETD</t>
  </si>
  <si>
    <t>Krug Inc. 72HACCD602460L24ETD/R24ETD</t>
  </si>
  <si>
    <t>Krug Inc. 72HACCD363036L30ETD/R30ETD</t>
  </si>
  <si>
    <t>Krug Inc. 72HACCD423042L30ETD/R30ETD</t>
  </si>
  <si>
    <t>Krug Inc. 72HACCD483048L30ETD/R30ETD</t>
  </si>
  <si>
    <t>Krug Inc. 72HACCD543054L30ETD/R30ETD</t>
  </si>
  <si>
    <t>Krug Inc. 72HACCD603060L30ETD/R30ETD</t>
  </si>
  <si>
    <t>2021 List Pricing</t>
  </si>
  <si>
    <t>2022 List Pricing</t>
  </si>
  <si>
    <t>2023 List Pricing</t>
  </si>
  <si>
    <t>2023 SA Ceiling Price</t>
  </si>
  <si>
    <t>8% upcharge for Greenguard on Wood</t>
  </si>
  <si>
    <t>Greenguard Included in Laminate finish at no upcharge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</si>
</sst>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vertical="center" wrapText="1"/>
      <protection hidden="1"/>
    </xf>
    <xf numFmtId="165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166" fontId="0" fillId="2" borderId="1" xfId="0" applyNumberFormat="1" applyFill="1" applyBorder="1"/>
    <xf numFmtId="166" fontId="0" fillId="0" borderId="1" xfId="0" applyNumberFormat="1" applyBorder="1"/>
  </cellXfs>
  <cellStyles count="4">
    <cellStyle name="Currency 2" xfId="2" xr:uid="{00000000-0005-0000-0000-000001000000}"/>
    <cellStyle name="Currency 3" xfId="3" xr:uid="{00000000-0005-0000-0000-000002000000}"/>
    <cellStyle name="Normal" xfId="0" builtinId="0"/>
    <cellStyle name="Normal 2" xfId="1" xr:uid="{00000000-0005-0000-0000-000004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114301</xdr:rowOff>
    </xdr:from>
    <xdr:to>
      <xdr:col>0</xdr:col>
      <xdr:colOff>2033126</xdr:colOff>
      <xdr:row>45</xdr:row>
      <xdr:rowOff>12701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7DF0EF-2AB7-4546-9AB0-772161C2A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35901"/>
          <a:ext cx="2033126" cy="1422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</xdr:row>
      <xdr:rowOff>25400</xdr:rowOff>
    </xdr:from>
    <xdr:to>
      <xdr:col>0</xdr:col>
      <xdr:colOff>1990490</xdr:colOff>
      <xdr:row>9</xdr:row>
      <xdr:rowOff>25233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34136E-A193-4BB5-BDD9-D8257CC10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1079500"/>
          <a:ext cx="1876190" cy="1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76201</xdr:rowOff>
    </xdr:from>
    <xdr:to>
      <xdr:col>0</xdr:col>
      <xdr:colOff>2235199</xdr:colOff>
      <xdr:row>18</xdr:row>
      <xdr:rowOff>10825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62A4B0E-6C97-4ED2-8E13-B64A009F0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844801"/>
          <a:ext cx="2197099" cy="126812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19</xdr:row>
      <xdr:rowOff>152400</xdr:rowOff>
    </xdr:from>
    <xdr:to>
      <xdr:col>0</xdr:col>
      <xdr:colOff>2066686</xdr:colOff>
      <xdr:row>29</xdr:row>
      <xdr:rowOff>95019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6F7D59D-6E3E-48CB-99DC-3543DCAA1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4445000"/>
          <a:ext cx="1914286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tabSelected="1" topLeftCell="E7" zoomScale="75" zoomScaleNormal="75" workbookViewId="0">
      <selection activeCell="J50" sqref="J50"/>
    </sheetView>
  </sheetViews>
  <sheetFormatPr defaultRowHeight="15" x14ac:dyDescent="0.25"/>
  <cols>
    <col min="1" max="1" width="34.7109375" customWidth="1"/>
    <col min="2" max="2" width="33" customWidth="1"/>
    <col min="3" max="3" width="48.85546875" customWidth="1"/>
    <col min="4" max="4" width="29.42578125" customWidth="1"/>
    <col min="5" max="5" width="44.5703125" customWidth="1"/>
    <col min="6" max="6" width="116.5703125" customWidth="1"/>
    <col min="7" max="7" width="25.42578125" hidden="1" customWidth="1"/>
    <col min="8" max="8" width="0.28515625" style="2" hidden="1" customWidth="1"/>
    <col min="9" max="9" width="25.5703125" style="2" customWidth="1"/>
    <col min="10" max="10" width="19.42578125" customWidth="1"/>
    <col min="11" max="11" width="26" customWidth="1"/>
  </cols>
  <sheetData>
    <row r="1" spans="1:12" s="2" customFormat="1" ht="67.5" customHeight="1" x14ac:dyDescent="0.25">
      <c r="A1" s="11" t="s">
        <v>79</v>
      </c>
      <c r="B1" s="4" t="s">
        <v>3</v>
      </c>
      <c r="C1" s="4" t="s">
        <v>0</v>
      </c>
      <c r="D1" s="4" t="s">
        <v>4</v>
      </c>
      <c r="E1" s="5" t="s">
        <v>1</v>
      </c>
      <c r="F1" s="4" t="s">
        <v>2</v>
      </c>
      <c r="G1" s="4" t="s">
        <v>118</v>
      </c>
      <c r="H1" s="4" t="s">
        <v>119</v>
      </c>
      <c r="I1" s="4" t="s">
        <v>120</v>
      </c>
      <c r="J1" s="9" t="s">
        <v>69</v>
      </c>
      <c r="K1" s="4" t="s">
        <v>121</v>
      </c>
    </row>
    <row r="2" spans="1:12" x14ac:dyDescent="0.25">
      <c r="A2" s="8"/>
      <c r="B2" s="1" t="s">
        <v>20</v>
      </c>
      <c r="C2" s="3" t="s">
        <v>62</v>
      </c>
      <c r="D2" s="3" t="s">
        <v>5</v>
      </c>
      <c r="E2" s="6" t="s">
        <v>80</v>
      </c>
      <c r="F2" s="3" t="s">
        <v>70</v>
      </c>
      <c r="G2" s="15">
        <f>2358+540</f>
        <v>2898</v>
      </c>
      <c r="H2" s="15">
        <f>G2*1.05</f>
        <v>3042.9</v>
      </c>
      <c r="I2" s="15">
        <f>H2*1.08</f>
        <v>3286.3320000000003</v>
      </c>
      <c r="J2" s="15">
        <v>3286.3320000000003</v>
      </c>
      <c r="K2" s="10">
        <f t="shared" ref="K2:K46" si="0">J2*0.578</f>
        <v>1899.499896</v>
      </c>
      <c r="L2" t="s">
        <v>123</v>
      </c>
    </row>
    <row r="3" spans="1:12" x14ac:dyDescent="0.25">
      <c r="A3" s="8"/>
      <c r="B3" s="1" t="s">
        <v>21</v>
      </c>
      <c r="C3" s="3" t="s">
        <v>62</v>
      </c>
      <c r="D3" s="3" t="s">
        <v>6</v>
      </c>
      <c r="E3" s="6" t="s">
        <v>81</v>
      </c>
      <c r="F3" s="3" t="s">
        <v>70</v>
      </c>
      <c r="G3" s="15">
        <f>2390+540</f>
        <v>2930</v>
      </c>
      <c r="H3" s="15">
        <f t="shared" ref="H3:H6" si="1">G3*1.05</f>
        <v>3076.5</v>
      </c>
      <c r="I3" s="15">
        <f t="shared" ref="I3:J46" si="2">H3*1.08</f>
        <v>3322.6200000000003</v>
      </c>
      <c r="J3" s="15">
        <v>3322.6200000000003</v>
      </c>
      <c r="K3" s="10">
        <f t="shared" si="0"/>
        <v>1920.4743600000002</v>
      </c>
      <c r="L3" s="2" t="s">
        <v>123</v>
      </c>
    </row>
    <row r="4" spans="1:12" x14ac:dyDescent="0.25">
      <c r="B4" s="1" t="s">
        <v>22</v>
      </c>
      <c r="C4" s="3" t="s">
        <v>62</v>
      </c>
      <c r="D4" s="3" t="s">
        <v>7</v>
      </c>
      <c r="E4" s="6" t="s">
        <v>82</v>
      </c>
      <c r="F4" s="3" t="s">
        <v>70</v>
      </c>
      <c r="G4" s="15">
        <f>2454+540</f>
        <v>2994</v>
      </c>
      <c r="H4" s="15">
        <f t="shared" si="1"/>
        <v>3143.7000000000003</v>
      </c>
      <c r="I4" s="15">
        <f t="shared" si="2"/>
        <v>3395.1960000000004</v>
      </c>
      <c r="J4" s="15">
        <v>3395.1960000000004</v>
      </c>
      <c r="K4" s="10">
        <f t="shared" si="0"/>
        <v>1962.4232880000002</v>
      </c>
      <c r="L4" s="2" t="s">
        <v>123</v>
      </c>
    </row>
    <row r="5" spans="1:12" x14ac:dyDescent="0.25">
      <c r="B5" s="1" t="s">
        <v>23</v>
      </c>
      <c r="C5" s="3" t="s">
        <v>62</v>
      </c>
      <c r="D5" s="3" t="s">
        <v>8</v>
      </c>
      <c r="E5" s="6" t="s">
        <v>83</v>
      </c>
      <c r="F5" s="3" t="s">
        <v>70</v>
      </c>
      <c r="G5" s="15">
        <f>2628+540</f>
        <v>3168</v>
      </c>
      <c r="H5" s="15">
        <f t="shared" si="1"/>
        <v>3326.4</v>
      </c>
      <c r="I5" s="15">
        <f t="shared" si="2"/>
        <v>3592.5120000000002</v>
      </c>
      <c r="J5" s="15">
        <v>3592.5120000000002</v>
      </c>
      <c r="K5" s="10">
        <f t="shared" si="0"/>
        <v>2076.4719359999999</v>
      </c>
      <c r="L5" s="2" t="s">
        <v>123</v>
      </c>
    </row>
    <row r="6" spans="1:12" x14ac:dyDescent="0.25">
      <c r="B6" s="1" t="s">
        <v>24</v>
      </c>
      <c r="C6" s="3" t="s">
        <v>62</v>
      </c>
      <c r="D6" s="3" t="s">
        <v>9</v>
      </c>
      <c r="E6" s="6" t="s">
        <v>84</v>
      </c>
      <c r="F6" s="3" t="s">
        <v>70</v>
      </c>
      <c r="G6" s="15">
        <f>2751+540</f>
        <v>3291</v>
      </c>
      <c r="H6" s="15">
        <f t="shared" si="1"/>
        <v>3455.55</v>
      </c>
      <c r="I6" s="15">
        <f t="shared" si="2"/>
        <v>3731.9940000000006</v>
      </c>
      <c r="J6" s="15">
        <v>3731.9940000000006</v>
      </c>
      <c r="K6" s="10">
        <f t="shared" si="0"/>
        <v>2157.0925320000001</v>
      </c>
      <c r="L6" s="2" t="s">
        <v>123</v>
      </c>
    </row>
    <row r="7" spans="1:12" s="2" customFormat="1" x14ac:dyDescent="0.25">
      <c r="B7" s="1"/>
      <c r="C7" s="3"/>
      <c r="D7" s="3"/>
      <c r="E7" s="6"/>
      <c r="F7" s="3"/>
      <c r="G7" s="7"/>
      <c r="H7" s="7"/>
      <c r="I7" s="15"/>
      <c r="J7" s="7"/>
      <c r="K7" s="10"/>
    </row>
    <row r="8" spans="1:12" x14ac:dyDescent="0.25">
      <c r="B8" s="1" t="s">
        <v>25</v>
      </c>
      <c r="C8" s="3" t="s">
        <v>62</v>
      </c>
      <c r="D8" s="3" t="s">
        <v>10</v>
      </c>
      <c r="E8" s="6" t="s">
        <v>85</v>
      </c>
      <c r="F8" s="3" t="s">
        <v>70</v>
      </c>
      <c r="G8" s="15">
        <f>2456+540</f>
        <v>2996</v>
      </c>
      <c r="H8" s="15">
        <f>G8*1.05</f>
        <v>3145.8</v>
      </c>
      <c r="I8" s="15">
        <f t="shared" si="2"/>
        <v>3397.4640000000004</v>
      </c>
      <c r="J8" s="15">
        <v>3397.4640000000004</v>
      </c>
      <c r="K8" s="10">
        <f t="shared" si="0"/>
        <v>1963.7341920000001</v>
      </c>
      <c r="L8" s="2" t="s">
        <v>123</v>
      </c>
    </row>
    <row r="9" spans="1:12" x14ac:dyDescent="0.25">
      <c r="B9" s="1" t="s">
        <v>26</v>
      </c>
      <c r="C9" s="3" t="s">
        <v>62</v>
      </c>
      <c r="D9" s="3" t="s">
        <v>11</v>
      </c>
      <c r="E9" s="6" t="s">
        <v>86</v>
      </c>
      <c r="F9" s="3" t="s">
        <v>71</v>
      </c>
      <c r="G9" s="15">
        <f>2503+540</f>
        <v>3043</v>
      </c>
      <c r="H9" s="15">
        <f t="shared" ref="H9:H46" si="3">G9*1.05</f>
        <v>3195.15</v>
      </c>
      <c r="I9" s="15">
        <f t="shared" si="2"/>
        <v>3450.7620000000002</v>
      </c>
      <c r="J9" s="15">
        <v>3450.7620000000002</v>
      </c>
      <c r="K9" s="10">
        <f t="shared" si="0"/>
        <v>1994.540436</v>
      </c>
      <c r="L9" s="2" t="s">
        <v>123</v>
      </c>
    </row>
    <row r="10" spans="1:12" x14ac:dyDescent="0.25">
      <c r="B10" s="1" t="s">
        <v>27</v>
      </c>
      <c r="C10" s="3" t="s">
        <v>62</v>
      </c>
      <c r="D10" s="3" t="s">
        <v>12</v>
      </c>
      <c r="E10" s="6" t="s">
        <v>87</v>
      </c>
      <c r="F10" s="3" t="s">
        <v>70</v>
      </c>
      <c r="G10" s="15">
        <f>2558+540</f>
        <v>3098</v>
      </c>
      <c r="H10" s="15">
        <f t="shared" si="3"/>
        <v>3252.9</v>
      </c>
      <c r="I10" s="15">
        <f t="shared" si="2"/>
        <v>3513.1320000000005</v>
      </c>
      <c r="J10" s="15">
        <v>3513.1320000000005</v>
      </c>
      <c r="K10" s="10">
        <f t="shared" si="0"/>
        <v>2030.5902960000001</v>
      </c>
      <c r="L10" s="2" t="s">
        <v>123</v>
      </c>
    </row>
    <row r="11" spans="1:12" x14ac:dyDescent="0.25">
      <c r="B11" s="1" t="s">
        <v>28</v>
      </c>
      <c r="C11" s="3" t="s">
        <v>62</v>
      </c>
      <c r="D11" s="3" t="s">
        <v>13</v>
      </c>
      <c r="E11" s="6" t="s">
        <v>88</v>
      </c>
      <c r="F11" s="3" t="s">
        <v>70</v>
      </c>
      <c r="G11" s="15">
        <f>2685+540</f>
        <v>3225</v>
      </c>
      <c r="H11" s="15">
        <f t="shared" si="3"/>
        <v>3386.25</v>
      </c>
      <c r="I11" s="15">
        <f t="shared" si="2"/>
        <v>3657.15</v>
      </c>
      <c r="J11" s="15">
        <v>3657.15</v>
      </c>
      <c r="K11" s="10">
        <f t="shared" si="0"/>
        <v>2113.8326999999999</v>
      </c>
      <c r="L11" s="2" t="s">
        <v>123</v>
      </c>
    </row>
    <row r="12" spans="1:12" x14ac:dyDescent="0.25">
      <c r="B12" s="1" t="s">
        <v>29</v>
      </c>
      <c r="C12" s="3" t="s">
        <v>62</v>
      </c>
      <c r="D12" s="3" t="s">
        <v>14</v>
      </c>
      <c r="E12" s="6" t="s">
        <v>89</v>
      </c>
      <c r="F12" s="3" t="s">
        <v>70</v>
      </c>
      <c r="G12" s="15">
        <f>2806+540</f>
        <v>3346</v>
      </c>
      <c r="H12" s="15">
        <f t="shared" si="3"/>
        <v>3513.3</v>
      </c>
      <c r="I12" s="15">
        <f t="shared" si="2"/>
        <v>3794.3640000000005</v>
      </c>
      <c r="J12" s="15">
        <v>3794.3640000000005</v>
      </c>
      <c r="K12" s="10">
        <f t="shared" si="0"/>
        <v>2193.1423920000002</v>
      </c>
      <c r="L12" s="2" t="s">
        <v>123</v>
      </c>
    </row>
    <row r="13" spans="1:12" s="2" customFormat="1" x14ac:dyDescent="0.25">
      <c r="B13" s="1"/>
      <c r="C13" s="3"/>
      <c r="D13" s="3"/>
      <c r="E13" s="6"/>
      <c r="F13" s="3"/>
      <c r="G13" s="15"/>
      <c r="H13" s="15"/>
      <c r="I13" s="15"/>
      <c r="J13" s="15"/>
      <c r="K13" s="10"/>
    </row>
    <row r="14" spans="1:12" x14ac:dyDescent="0.25">
      <c r="B14" s="1" t="s">
        <v>30</v>
      </c>
      <c r="C14" s="3" t="s">
        <v>62</v>
      </c>
      <c r="D14" s="3" t="s">
        <v>18</v>
      </c>
      <c r="E14" s="6" t="s">
        <v>90</v>
      </c>
      <c r="F14" s="3" t="s">
        <v>70</v>
      </c>
      <c r="G14" s="15">
        <f>2596+540</f>
        <v>3136</v>
      </c>
      <c r="H14" s="15">
        <f t="shared" si="3"/>
        <v>3292.8</v>
      </c>
      <c r="I14" s="15">
        <f t="shared" si="2"/>
        <v>3556.2240000000006</v>
      </c>
      <c r="J14" s="15">
        <v>3556.2240000000006</v>
      </c>
      <c r="K14" s="10">
        <f t="shared" si="0"/>
        <v>2055.497472</v>
      </c>
      <c r="L14" s="2" t="s">
        <v>123</v>
      </c>
    </row>
    <row r="15" spans="1:12" x14ac:dyDescent="0.25">
      <c r="B15" s="1" t="s">
        <v>31</v>
      </c>
      <c r="C15" s="3" t="s">
        <v>62</v>
      </c>
      <c r="D15" s="3" t="s">
        <v>19</v>
      </c>
      <c r="E15" s="6" t="s">
        <v>91</v>
      </c>
      <c r="F15" s="3" t="s">
        <v>71</v>
      </c>
      <c r="G15" s="15">
        <f>2650+540</f>
        <v>3190</v>
      </c>
      <c r="H15" s="15">
        <f t="shared" si="3"/>
        <v>3349.5</v>
      </c>
      <c r="I15" s="15">
        <f t="shared" si="2"/>
        <v>3617.46</v>
      </c>
      <c r="J15" s="15">
        <v>3617.46</v>
      </c>
      <c r="K15" s="10">
        <f t="shared" si="0"/>
        <v>2090.8918799999997</v>
      </c>
      <c r="L15" s="2" t="s">
        <v>123</v>
      </c>
    </row>
    <row r="16" spans="1:12" x14ac:dyDescent="0.25">
      <c r="B16" s="1" t="s">
        <v>32</v>
      </c>
      <c r="C16" s="3" t="s">
        <v>62</v>
      </c>
      <c r="D16" s="3" t="s">
        <v>15</v>
      </c>
      <c r="E16" s="6" t="s">
        <v>92</v>
      </c>
      <c r="F16" s="3" t="s">
        <v>70</v>
      </c>
      <c r="G16" s="15">
        <f>2700+540</f>
        <v>3240</v>
      </c>
      <c r="H16" s="15">
        <f t="shared" si="3"/>
        <v>3402</v>
      </c>
      <c r="I16" s="15">
        <f t="shared" si="2"/>
        <v>3674.1600000000003</v>
      </c>
      <c r="J16" s="15">
        <v>3674.1600000000003</v>
      </c>
      <c r="K16" s="10">
        <f t="shared" si="0"/>
        <v>2123.6644799999999</v>
      </c>
      <c r="L16" s="2" t="s">
        <v>123</v>
      </c>
    </row>
    <row r="17" spans="2:12" x14ac:dyDescent="0.25">
      <c r="B17" s="1" t="s">
        <v>33</v>
      </c>
      <c r="C17" s="3" t="s">
        <v>62</v>
      </c>
      <c r="D17" s="3" t="s">
        <v>16</v>
      </c>
      <c r="E17" s="6" t="s">
        <v>93</v>
      </c>
      <c r="F17" s="3" t="s">
        <v>70</v>
      </c>
      <c r="G17" s="15">
        <f>2805+540</f>
        <v>3345</v>
      </c>
      <c r="H17" s="15">
        <f t="shared" si="3"/>
        <v>3512.25</v>
      </c>
      <c r="I17" s="15">
        <f t="shared" si="2"/>
        <v>3793.2300000000005</v>
      </c>
      <c r="J17" s="15">
        <v>3793.2300000000005</v>
      </c>
      <c r="K17" s="10">
        <f t="shared" si="0"/>
        <v>2192.4869400000002</v>
      </c>
      <c r="L17" s="2" t="s">
        <v>123</v>
      </c>
    </row>
    <row r="18" spans="2:12" x14ac:dyDescent="0.25">
      <c r="B18" s="1" t="s">
        <v>34</v>
      </c>
      <c r="C18" s="3" t="s">
        <v>63</v>
      </c>
      <c r="D18" s="3" t="s">
        <v>17</v>
      </c>
      <c r="E18" s="6" t="s">
        <v>94</v>
      </c>
      <c r="F18" s="3" t="s">
        <v>71</v>
      </c>
      <c r="G18" s="15">
        <f>2898+540</f>
        <v>3438</v>
      </c>
      <c r="H18" s="15">
        <f t="shared" si="3"/>
        <v>3609.9</v>
      </c>
      <c r="I18" s="15">
        <f t="shared" si="2"/>
        <v>3898.6920000000005</v>
      </c>
      <c r="J18" s="15">
        <v>3898.6920000000005</v>
      </c>
      <c r="K18" s="10">
        <f t="shared" si="0"/>
        <v>2253.443976</v>
      </c>
      <c r="L18" s="2" t="s">
        <v>123</v>
      </c>
    </row>
    <row r="19" spans="2:12" s="2" customFormat="1" x14ac:dyDescent="0.25">
      <c r="B19" s="1"/>
      <c r="C19" s="3"/>
      <c r="D19" s="3"/>
      <c r="E19" s="6"/>
      <c r="F19" s="3"/>
      <c r="G19" s="15"/>
      <c r="H19" s="15"/>
      <c r="I19" s="15"/>
      <c r="J19" s="10"/>
      <c r="K19" s="10"/>
    </row>
    <row r="20" spans="2:12" x14ac:dyDescent="0.25">
      <c r="B20" s="1" t="s">
        <v>35</v>
      </c>
      <c r="C20" s="3" t="s">
        <v>63</v>
      </c>
      <c r="D20" s="3" t="s">
        <v>5</v>
      </c>
      <c r="E20" s="6" t="s">
        <v>95</v>
      </c>
      <c r="F20" s="3" t="s">
        <v>72</v>
      </c>
      <c r="G20" s="15">
        <f>2549+540</f>
        <v>3089</v>
      </c>
      <c r="H20" s="15">
        <f t="shared" si="3"/>
        <v>3243.4500000000003</v>
      </c>
      <c r="I20" s="15">
        <f t="shared" si="2"/>
        <v>3502.9260000000004</v>
      </c>
      <c r="J20" s="16">
        <f>I20*1.08</f>
        <v>3783.1600800000006</v>
      </c>
      <c r="K20" s="10">
        <f t="shared" si="0"/>
        <v>2186.6665262400002</v>
      </c>
      <c r="L20" s="2" t="s">
        <v>122</v>
      </c>
    </row>
    <row r="21" spans="2:12" x14ac:dyDescent="0.25">
      <c r="B21" s="1" t="s">
        <v>36</v>
      </c>
      <c r="C21" s="3" t="s">
        <v>63</v>
      </c>
      <c r="D21" s="3" t="s">
        <v>6</v>
      </c>
      <c r="E21" s="6" t="s">
        <v>96</v>
      </c>
      <c r="F21" s="3" t="s">
        <v>72</v>
      </c>
      <c r="G21" s="15">
        <f>2586+540</f>
        <v>3126</v>
      </c>
      <c r="H21" s="15">
        <f t="shared" si="3"/>
        <v>3282.3</v>
      </c>
      <c r="I21" s="15">
        <f t="shared" si="2"/>
        <v>3544.8840000000005</v>
      </c>
      <c r="J21" s="16">
        <f t="shared" si="2"/>
        <v>3828.4747200000006</v>
      </c>
      <c r="K21" s="10">
        <f t="shared" si="0"/>
        <v>2212.8583881600002</v>
      </c>
      <c r="L21" s="2" t="s">
        <v>122</v>
      </c>
    </row>
    <row r="22" spans="2:12" x14ac:dyDescent="0.25">
      <c r="B22" s="1" t="s">
        <v>37</v>
      </c>
      <c r="C22" s="3" t="s">
        <v>63</v>
      </c>
      <c r="D22" s="3" t="s">
        <v>7</v>
      </c>
      <c r="E22" s="6" t="s">
        <v>97</v>
      </c>
      <c r="F22" s="3" t="s">
        <v>72</v>
      </c>
      <c r="G22" s="15">
        <f>2654+540</f>
        <v>3194</v>
      </c>
      <c r="H22" s="15">
        <f t="shared" si="3"/>
        <v>3353.7000000000003</v>
      </c>
      <c r="I22" s="15">
        <f t="shared" si="2"/>
        <v>3621.9960000000005</v>
      </c>
      <c r="J22" s="16">
        <f t="shared" si="2"/>
        <v>3911.7556800000007</v>
      </c>
      <c r="K22" s="10">
        <f t="shared" si="0"/>
        <v>2260.9947830400001</v>
      </c>
      <c r="L22" s="2" t="s">
        <v>122</v>
      </c>
    </row>
    <row r="23" spans="2:12" x14ac:dyDescent="0.25">
      <c r="B23" s="1" t="s">
        <v>38</v>
      </c>
      <c r="C23" s="3" t="s">
        <v>63</v>
      </c>
      <c r="D23" s="3" t="s">
        <v>8</v>
      </c>
      <c r="E23" s="6" t="s">
        <v>98</v>
      </c>
      <c r="F23" s="3" t="s">
        <v>72</v>
      </c>
      <c r="G23" s="15">
        <f>2842+540</f>
        <v>3382</v>
      </c>
      <c r="H23" s="15">
        <f t="shared" si="3"/>
        <v>3551.1000000000004</v>
      </c>
      <c r="I23" s="15">
        <f t="shared" si="2"/>
        <v>3835.1880000000006</v>
      </c>
      <c r="J23" s="16">
        <f t="shared" si="2"/>
        <v>4142.0030400000005</v>
      </c>
      <c r="K23" s="10">
        <f t="shared" si="0"/>
        <v>2394.0777571200001</v>
      </c>
      <c r="L23" s="2" t="s">
        <v>122</v>
      </c>
    </row>
    <row r="24" spans="2:12" x14ac:dyDescent="0.25">
      <c r="B24" s="1" t="s">
        <v>39</v>
      </c>
      <c r="C24" s="3" t="s">
        <v>63</v>
      </c>
      <c r="D24" s="3" t="s">
        <v>9</v>
      </c>
      <c r="E24" s="6" t="s">
        <v>99</v>
      </c>
      <c r="F24" s="3" t="s">
        <v>72</v>
      </c>
      <c r="G24" s="15">
        <f>2975+540</f>
        <v>3515</v>
      </c>
      <c r="H24" s="15">
        <f t="shared" si="3"/>
        <v>3690.75</v>
      </c>
      <c r="I24" s="15">
        <f t="shared" si="2"/>
        <v>3986.01</v>
      </c>
      <c r="J24" s="16">
        <f t="shared" si="2"/>
        <v>4304.8908000000001</v>
      </c>
      <c r="K24" s="10">
        <f t="shared" si="0"/>
        <v>2488.2268823999998</v>
      </c>
      <c r="L24" s="2" t="s">
        <v>122</v>
      </c>
    </row>
    <row r="25" spans="2:12" s="2" customFormat="1" x14ac:dyDescent="0.25">
      <c r="B25" s="1"/>
      <c r="C25" s="3"/>
      <c r="D25" s="3"/>
      <c r="E25" s="6"/>
      <c r="F25" s="3"/>
      <c r="G25" s="15"/>
      <c r="H25" s="15"/>
      <c r="I25" s="15"/>
      <c r="J25" s="16"/>
      <c r="K25" s="10"/>
    </row>
    <row r="26" spans="2:12" x14ac:dyDescent="0.25">
      <c r="B26" s="1" t="s">
        <v>40</v>
      </c>
      <c r="C26" s="3" t="s">
        <v>63</v>
      </c>
      <c r="D26" s="3" t="s">
        <v>10</v>
      </c>
      <c r="E26" s="6" t="s">
        <v>100</v>
      </c>
      <c r="F26" s="3" t="s">
        <v>72</v>
      </c>
      <c r="G26" s="15">
        <f>2657+540</f>
        <v>3197</v>
      </c>
      <c r="H26" s="15">
        <f t="shared" si="3"/>
        <v>3356.8500000000004</v>
      </c>
      <c r="I26" s="15">
        <f t="shared" si="2"/>
        <v>3625.3980000000006</v>
      </c>
      <c r="J26" s="16">
        <f t="shared" ref="J26:J46" si="4">I26*1.08</f>
        <v>3915.4298400000007</v>
      </c>
      <c r="K26" s="10">
        <f t="shared" si="0"/>
        <v>2263.1184475200002</v>
      </c>
      <c r="L26" s="2" t="s">
        <v>122</v>
      </c>
    </row>
    <row r="27" spans="2:12" x14ac:dyDescent="0.25">
      <c r="B27" s="1" t="s">
        <v>41</v>
      </c>
      <c r="C27" s="3" t="s">
        <v>63</v>
      </c>
      <c r="D27" s="3" t="s">
        <v>11</v>
      </c>
      <c r="E27" s="6" t="s">
        <v>101</v>
      </c>
      <c r="F27" s="3" t="s">
        <v>72</v>
      </c>
      <c r="G27" s="15">
        <f>2706+540</f>
        <v>3246</v>
      </c>
      <c r="H27" s="15">
        <f t="shared" si="3"/>
        <v>3408.3</v>
      </c>
      <c r="I27" s="15">
        <f t="shared" si="2"/>
        <v>3680.9640000000004</v>
      </c>
      <c r="J27" s="16">
        <f t="shared" si="4"/>
        <v>3975.4411200000009</v>
      </c>
      <c r="K27" s="10">
        <f t="shared" si="0"/>
        <v>2297.8049673600003</v>
      </c>
      <c r="L27" s="2" t="s">
        <v>122</v>
      </c>
    </row>
    <row r="28" spans="2:12" x14ac:dyDescent="0.25">
      <c r="B28" s="1" t="s">
        <v>42</v>
      </c>
      <c r="C28" s="3" t="s">
        <v>63</v>
      </c>
      <c r="D28" s="3" t="s">
        <v>12</v>
      </c>
      <c r="E28" s="6" t="s">
        <v>102</v>
      </c>
      <c r="F28" s="3" t="s">
        <v>72</v>
      </c>
      <c r="G28" s="15">
        <f>2767+540</f>
        <v>3307</v>
      </c>
      <c r="H28" s="15">
        <f t="shared" si="3"/>
        <v>3472.3500000000004</v>
      </c>
      <c r="I28" s="15">
        <f t="shared" si="2"/>
        <v>3750.1380000000008</v>
      </c>
      <c r="J28" s="16">
        <f t="shared" si="4"/>
        <v>4050.1490400000012</v>
      </c>
      <c r="K28" s="10">
        <f t="shared" si="0"/>
        <v>2340.9861451200004</v>
      </c>
      <c r="L28" s="2" t="s">
        <v>122</v>
      </c>
    </row>
    <row r="29" spans="2:12" x14ac:dyDescent="0.25">
      <c r="B29" s="1" t="s">
        <v>43</v>
      </c>
      <c r="C29" s="3" t="s">
        <v>63</v>
      </c>
      <c r="D29" s="3" t="s">
        <v>13</v>
      </c>
      <c r="E29" s="6" t="s">
        <v>103</v>
      </c>
      <c r="F29" s="3" t="s">
        <v>73</v>
      </c>
      <c r="G29" s="15">
        <f>2905+540</f>
        <v>3445</v>
      </c>
      <c r="H29" s="15">
        <f t="shared" si="3"/>
        <v>3617.25</v>
      </c>
      <c r="I29" s="15">
        <f t="shared" si="2"/>
        <v>3906.63</v>
      </c>
      <c r="J29" s="16">
        <f t="shared" si="4"/>
        <v>4219.1604000000007</v>
      </c>
      <c r="K29" s="10">
        <f t="shared" si="0"/>
        <v>2438.6747112000003</v>
      </c>
      <c r="L29" s="2" t="s">
        <v>122</v>
      </c>
    </row>
    <row r="30" spans="2:12" x14ac:dyDescent="0.25">
      <c r="B30" s="1" t="s">
        <v>44</v>
      </c>
      <c r="C30" s="3" t="s">
        <v>63</v>
      </c>
      <c r="D30" s="3" t="s">
        <v>14</v>
      </c>
      <c r="E30" s="6" t="s">
        <v>104</v>
      </c>
      <c r="F30" s="3" t="s">
        <v>72</v>
      </c>
      <c r="G30" s="15">
        <f>3034+540</f>
        <v>3574</v>
      </c>
      <c r="H30" s="15">
        <f t="shared" si="3"/>
        <v>3752.7000000000003</v>
      </c>
      <c r="I30" s="15">
        <f t="shared" si="2"/>
        <v>4052.9160000000006</v>
      </c>
      <c r="J30" s="16">
        <f t="shared" si="4"/>
        <v>4377.1492800000005</v>
      </c>
      <c r="K30" s="10">
        <f t="shared" si="0"/>
        <v>2529.9922838400003</v>
      </c>
      <c r="L30" s="2" t="s">
        <v>122</v>
      </c>
    </row>
    <row r="31" spans="2:12" s="2" customFormat="1" x14ac:dyDescent="0.25">
      <c r="B31" s="1"/>
      <c r="C31" s="3"/>
      <c r="D31" s="3"/>
      <c r="E31" s="6"/>
      <c r="F31" s="3"/>
      <c r="G31" s="15"/>
      <c r="H31" s="15"/>
      <c r="I31" s="15"/>
      <c r="J31" s="16"/>
      <c r="K31" s="10"/>
    </row>
    <row r="32" spans="2:12" x14ac:dyDescent="0.25">
      <c r="B32" s="1" t="s">
        <v>45</v>
      </c>
      <c r="C32" s="3" t="s">
        <v>63</v>
      </c>
      <c r="D32" s="3" t="s">
        <v>18</v>
      </c>
      <c r="E32" s="6" t="s">
        <v>105</v>
      </c>
      <c r="F32" s="3" t="s">
        <v>72</v>
      </c>
      <c r="G32" s="15">
        <f>2807+540</f>
        <v>3347</v>
      </c>
      <c r="H32" s="15">
        <f t="shared" si="3"/>
        <v>3514.3500000000004</v>
      </c>
      <c r="I32" s="15">
        <f t="shared" si="2"/>
        <v>3795.4980000000005</v>
      </c>
      <c r="J32" s="16">
        <f t="shared" si="4"/>
        <v>4099.1378400000012</v>
      </c>
      <c r="K32" s="10">
        <f t="shared" si="0"/>
        <v>2369.3016715200006</v>
      </c>
      <c r="L32" s="2" t="s">
        <v>122</v>
      </c>
    </row>
    <row r="33" spans="1:12" x14ac:dyDescent="0.25">
      <c r="B33" s="1" t="s">
        <v>46</v>
      </c>
      <c r="C33" s="3" t="s">
        <v>63</v>
      </c>
      <c r="D33" s="3" t="s">
        <v>19</v>
      </c>
      <c r="E33" s="6" t="s">
        <v>106</v>
      </c>
      <c r="F33" s="3" t="s">
        <v>72</v>
      </c>
      <c r="G33" s="15">
        <f>2864+540</f>
        <v>3404</v>
      </c>
      <c r="H33" s="15">
        <f t="shared" si="3"/>
        <v>3574.2000000000003</v>
      </c>
      <c r="I33" s="15">
        <f t="shared" si="2"/>
        <v>3860.1360000000004</v>
      </c>
      <c r="J33" s="16">
        <f t="shared" si="4"/>
        <v>4168.9468800000004</v>
      </c>
      <c r="K33" s="10">
        <f t="shared" si="0"/>
        <v>2409.6512966400001</v>
      </c>
      <c r="L33" s="2" t="s">
        <v>122</v>
      </c>
    </row>
    <row r="34" spans="1:12" x14ac:dyDescent="0.25">
      <c r="B34" s="1" t="s">
        <v>47</v>
      </c>
      <c r="C34" s="3" t="s">
        <v>63</v>
      </c>
      <c r="D34" s="3" t="s">
        <v>15</v>
      </c>
      <c r="E34" s="6" t="s">
        <v>107</v>
      </c>
      <c r="F34" s="3" t="s">
        <v>73</v>
      </c>
      <c r="G34" s="15">
        <f>2919+540</f>
        <v>3459</v>
      </c>
      <c r="H34" s="15">
        <f t="shared" si="3"/>
        <v>3631.9500000000003</v>
      </c>
      <c r="I34" s="15">
        <f t="shared" si="2"/>
        <v>3922.5060000000008</v>
      </c>
      <c r="J34" s="16">
        <f t="shared" si="4"/>
        <v>4236.3064800000011</v>
      </c>
      <c r="K34" s="10">
        <f t="shared" si="0"/>
        <v>2448.5851454400004</v>
      </c>
      <c r="L34" s="2" t="s">
        <v>122</v>
      </c>
    </row>
    <row r="35" spans="1:12" x14ac:dyDescent="0.25">
      <c r="B35" s="1" t="s">
        <v>48</v>
      </c>
      <c r="C35" s="3" t="s">
        <v>63</v>
      </c>
      <c r="D35" s="3" t="s">
        <v>16</v>
      </c>
      <c r="E35" s="6" t="s">
        <v>108</v>
      </c>
      <c r="F35" s="3" t="s">
        <v>72</v>
      </c>
      <c r="G35" s="15">
        <f>3033+540</f>
        <v>3573</v>
      </c>
      <c r="H35" s="15">
        <f t="shared" si="3"/>
        <v>3751.65</v>
      </c>
      <c r="I35" s="15">
        <f t="shared" si="2"/>
        <v>4051.7820000000002</v>
      </c>
      <c r="J35" s="16">
        <f t="shared" si="4"/>
        <v>4375.9245600000004</v>
      </c>
      <c r="K35" s="10">
        <f t="shared" si="0"/>
        <v>2529.2843956800002</v>
      </c>
      <c r="L35" s="2" t="s">
        <v>122</v>
      </c>
    </row>
    <row r="36" spans="1:12" x14ac:dyDescent="0.25">
      <c r="B36" s="1" t="s">
        <v>49</v>
      </c>
      <c r="C36" s="3" t="s">
        <v>63</v>
      </c>
      <c r="D36" s="3" t="s">
        <v>17</v>
      </c>
      <c r="E36" s="6" t="s">
        <v>109</v>
      </c>
      <c r="F36" s="3" t="s">
        <v>72</v>
      </c>
      <c r="G36" s="15">
        <f>3135+540</f>
        <v>3675</v>
      </c>
      <c r="H36" s="15">
        <f t="shared" si="3"/>
        <v>3858.75</v>
      </c>
      <c r="I36" s="15">
        <f t="shared" si="2"/>
        <v>4167.4500000000007</v>
      </c>
      <c r="J36" s="16">
        <f t="shared" si="4"/>
        <v>4500.8460000000014</v>
      </c>
      <c r="K36" s="10">
        <f t="shared" si="0"/>
        <v>2601.4889880000005</v>
      </c>
      <c r="L36" s="2" t="s">
        <v>122</v>
      </c>
    </row>
    <row r="37" spans="1:12" s="2" customFormat="1" x14ac:dyDescent="0.25">
      <c r="B37" s="1"/>
      <c r="C37" s="3"/>
      <c r="D37" s="3"/>
      <c r="E37" s="6"/>
      <c r="F37" s="3"/>
      <c r="G37" s="15"/>
      <c r="H37" s="15"/>
      <c r="I37" s="15"/>
      <c r="J37" s="15"/>
      <c r="K37" s="10"/>
    </row>
    <row r="38" spans="1:12" x14ac:dyDescent="0.25">
      <c r="A38" s="12"/>
      <c r="B38" s="1" t="s">
        <v>50</v>
      </c>
      <c r="C38" s="3" t="s">
        <v>64</v>
      </c>
      <c r="D38" s="3" t="s">
        <v>68</v>
      </c>
      <c r="E38" s="6" t="s">
        <v>110</v>
      </c>
      <c r="F38" s="3" t="s">
        <v>74</v>
      </c>
      <c r="G38" s="15">
        <f>5352+540</f>
        <v>5892</v>
      </c>
      <c r="H38" s="15">
        <f t="shared" si="3"/>
        <v>6186.6</v>
      </c>
      <c r="I38" s="15">
        <f>6859+612</f>
        <v>7471</v>
      </c>
      <c r="J38" s="15">
        <f>6859+612</f>
        <v>7471</v>
      </c>
      <c r="K38" s="10">
        <f t="shared" si="0"/>
        <v>4318.2379999999994</v>
      </c>
      <c r="L38" s="2" t="s">
        <v>123</v>
      </c>
    </row>
    <row r="39" spans="1:12" x14ac:dyDescent="0.25">
      <c r="A39" s="13"/>
      <c r="B39" s="1" t="s">
        <v>51</v>
      </c>
      <c r="C39" s="3" t="s">
        <v>64</v>
      </c>
      <c r="D39" s="3" t="s">
        <v>57</v>
      </c>
      <c r="E39" s="6" t="s">
        <v>111</v>
      </c>
      <c r="F39" s="3" t="s">
        <v>75</v>
      </c>
      <c r="G39" s="15">
        <f>5440+540</f>
        <v>5980</v>
      </c>
      <c r="H39" s="15">
        <f t="shared" si="3"/>
        <v>6279</v>
      </c>
      <c r="I39" s="15">
        <f>6972+612</f>
        <v>7584</v>
      </c>
      <c r="J39" s="15">
        <f>6972+612</f>
        <v>7584</v>
      </c>
      <c r="K39" s="10">
        <f t="shared" si="0"/>
        <v>4383.5519999999997</v>
      </c>
      <c r="L39" s="2" t="s">
        <v>123</v>
      </c>
    </row>
    <row r="40" spans="1:12" x14ac:dyDescent="0.25">
      <c r="A40" s="13"/>
      <c r="B40" s="1" t="s">
        <v>52</v>
      </c>
      <c r="C40" s="3" t="s">
        <v>64</v>
      </c>
      <c r="D40" s="3" t="s">
        <v>58</v>
      </c>
      <c r="E40" s="6" t="s">
        <v>112</v>
      </c>
      <c r="F40" s="3" t="s">
        <v>76</v>
      </c>
      <c r="G40" s="15">
        <f>5458+540</f>
        <v>5998</v>
      </c>
      <c r="H40" s="15">
        <f t="shared" si="3"/>
        <v>6297.9000000000005</v>
      </c>
      <c r="I40" s="15">
        <f>6995+612</f>
        <v>7607</v>
      </c>
      <c r="J40" s="15">
        <f>6995+612</f>
        <v>7607</v>
      </c>
      <c r="K40" s="10">
        <f t="shared" si="0"/>
        <v>4396.8459999999995</v>
      </c>
      <c r="L40" s="2" t="s">
        <v>123</v>
      </c>
    </row>
    <row r="41" spans="1:12" s="2" customFormat="1" x14ac:dyDescent="0.25">
      <c r="A41" s="13"/>
      <c r="B41" s="1"/>
      <c r="C41" s="3"/>
      <c r="D41" s="3"/>
      <c r="E41" s="6"/>
      <c r="F41" s="3"/>
      <c r="G41" s="15"/>
      <c r="H41" s="15"/>
      <c r="I41" s="15"/>
      <c r="J41" s="15"/>
      <c r="K41" s="10"/>
    </row>
    <row r="42" spans="1:12" x14ac:dyDescent="0.25">
      <c r="A42" s="13"/>
      <c r="B42" s="1" t="s">
        <v>53</v>
      </c>
      <c r="C42" s="3" t="s">
        <v>64</v>
      </c>
      <c r="D42" s="3" t="s">
        <v>65</v>
      </c>
      <c r="E42" s="6" t="s">
        <v>113</v>
      </c>
      <c r="F42" s="3" t="s">
        <v>77</v>
      </c>
      <c r="G42" s="15">
        <f>5414+540</f>
        <v>5954</v>
      </c>
      <c r="H42" s="15">
        <f t="shared" si="3"/>
        <v>6251.7</v>
      </c>
      <c r="I42" s="15">
        <f>6938+612</f>
        <v>7550</v>
      </c>
      <c r="J42" s="15">
        <f>6938+612</f>
        <v>7550</v>
      </c>
      <c r="K42" s="10">
        <f t="shared" si="0"/>
        <v>4363.8999999999996</v>
      </c>
      <c r="L42" s="2" t="s">
        <v>123</v>
      </c>
    </row>
    <row r="43" spans="1:12" x14ac:dyDescent="0.25">
      <c r="A43" s="13"/>
      <c r="B43" s="1" t="s">
        <v>54</v>
      </c>
      <c r="C43" s="3" t="s">
        <v>64</v>
      </c>
      <c r="D43" s="3" t="s">
        <v>59</v>
      </c>
      <c r="E43" s="6" t="s">
        <v>114</v>
      </c>
      <c r="F43" s="3" t="s">
        <v>74</v>
      </c>
      <c r="G43" s="15">
        <f>5463+540</f>
        <v>6003</v>
      </c>
      <c r="H43" s="15">
        <f t="shared" si="3"/>
        <v>6303.1500000000005</v>
      </c>
      <c r="I43" s="15">
        <f>7000+612</f>
        <v>7612</v>
      </c>
      <c r="J43" s="15">
        <f>7000+612</f>
        <v>7612</v>
      </c>
      <c r="K43" s="10">
        <f t="shared" si="0"/>
        <v>4399.7359999999999</v>
      </c>
      <c r="L43" s="2" t="s">
        <v>123</v>
      </c>
    </row>
    <row r="44" spans="1:12" x14ac:dyDescent="0.25">
      <c r="A44" s="13"/>
      <c r="B44" s="1" t="s">
        <v>55</v>
      </c>
      <c r="C44" s="3" t="s">
        <v>64</v>
      </c>
      <c r="D44" s="3" t="s">
        <v>60</v>
      </c>
      <c r="E44" s="6" t="s">
        <v>115</v>
      </c>
      <c r="F44" s="3" t="s">
        <v>74</v>
      </c>
      <c r="G44" s="15">
        <f>5520+540</f>
        <v>6060</v>
      </c>
      <c r="H44" s="15">
        <f t="shared" si="3"/>
        <v>6363</v>
      </c>
      <c r="I44" s="15">
        <f>7074+612</f>
        <v>7686</v>
      </c>
      <c r="J44" s="15">
        <f>7074+612</f>
        <v>7686</v>
      </c>
      <c r="K44" s="10">
        <f t="shared" si="0"/>
        <v>4442.5079999999998</v>
      </c>
      <c r="L44" s="2" t="s">
        <v>123</v>
      </c>
    </row>
    <row r="45" spans="1:12" x14ac:dyDescent="0.25">
      <c r="A45" s="13"/>
      <c r="B45" s="1" t="s">
        <v>56</v>
      </c>
      <c r="C45" s="3" t="s">
        <v>64</v>
      </c>
      <c r="D45" s="3" t="s">
        <v>61</v>
      </c>
      <c r="E45" s="6" t="s">
        <v>116</v>
      </c>
      <c r="F45" s="3" t="s">
        <v>78</v>
      </c>
      <c r="G45" s="15">
        <f>5611+540</f>
        <v>6151</v>
      </c>
      <c r="H45" s="15">
        <f t="shared" si="3"/>
        <v>6458.55</v>
      </c>
      <c r="I45" s="15">
        <f>7190+612</f>
        <v>7802</v>
      </c>
      <c r="J45" s="15">
        <f>7190+612</f>
        <v>7802</v>
      </c>
      <c r="K45" s="10">
        <f t="shared" si="0"/>
        <v>4509.5559999999996</v>
      </c>
      <c r="L45" s="2" t="s">
        <v>123</v>
      </c>
    </row>
    <row r="46" spans="1:12" x14ac:dyDescent="0.25">
      <c r="A46" s="14"/>
      <c r="B46" s="1" t="s">
        <v>67</v>
      </c>
      <c r="C46" s="3" t="s">
        <v>64</v>
      </c>
      <c r="D46" s="3" t="s">
        <v>66</v>
      </c>
      <c r="E46" s="6" t="s">
        <v>117</v>
      </c>
      <c r="F46" s="3" t="s">
        <v>78</v>
      </c>
      <c r="G46" s="15">
        <f>5660+540</f>
        <v>6200</v>
      </c>
      <c r="H46" s="15">
        <f t="shared" si="3"/>
        <v>6510</v>
      </c>
      <c r="I46" s="15">
        <f>7253+612</f>
        <v>7865</v>
      </c>
      <c r="J46" s="15">
        <f>7253+612</f>
        <v>7865</v>
      </c>
      <c r="K46" s="10">
        <f t="shared" si="0"/>
        <v>4545.9699999999993</v>
      </c>
      <c r="L46" s="2" t="s">
        <v>123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2 - Artemis 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Harrington</dc:creator>
  <cp:lastModifiedBy>Magdalena Siwek</cp:lastModifiedBy>
  <cp:lastPrinted>2019-10-10T11:24:11Z</cp:lastPrinted>
  <dcterms:created xsi:type="dcterms:W3CDTF">2019-08-17T16:38:44Z</dcterms:created>
  <dcterms:modified xsi:type="dcterms:W3CDTF">2022-12-05T13:43:29Z</dcterms:modified>
</cp:coreProperties>
</file>